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CHIVOS PARA LINK URL AUDITORIA IBM\QUESTION 3A\"/>
    </mc:Choice>
  </mc:AlternateContent>
  <xr:revisionPtr revIDLastSave="0" documentId="13_ncr:1_{0C69F49E-6701-4B29-AE96-083C7048F9F3}" xr6:coauthVersionLast="45" xr6:coauthVersionMax="45" xr10:uidLastSave="{00000000-0000-0000-0000-000000000000}"/>
  <bookViews>
    <workbookView xWindow="-108" yWindow="-108" windowWidth="23256" windowHeight="12576" xr2:uid="{9EFFC4A6-76E8-4C04-8C5D-3FE4848B9312}"/>
  </bookViews>
  <sheets>
    <sheet name="INGRESO DE INFORMACIÓN" sheetId="1" r:id="rId1"/>
    <sheet name="DATOS PARA GRAFICO A OCT 2020" sheetId="4" r:id="rId2"/>
    <sheet name="GRAFICO" sheetId="5" r:id="rId3"/>
  </sheets>
  <definedNames>
    <definedName name="_xlnm.Print_Area" localSheetId="2">GRAFICO!$A$1:$M$30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4" l="1"/>
  <c r="N14" i="4"/>
  <c r="N11" i="4"/>
  <c r="N10" i="4"/>
  <c r="L8" i="4"/>
  <c r="M8" i="4"/>
  <c r="C8" i="4"/>
  <c r="C14" i="4" s="1"/>
  <c r="D8" i="4"/>
  <c r="D14" i="4" s="1"/>
  <c r="E8" i="4"/>
  <c r="E14" i="4" s="1"/>
  <c r="F8" i="4"/>
  <c r="F14" i="4" s="1"/>
  <c r="G8" i="4"/>
  <c r="G14" i="4" s="1"/>
  <c r="H8" i="4"/>
  <c r="H14" i="4" s="1"/>
  <c r="I8" i="4"/>
  <c r="I14" i="4" s="1"/>
  <c r="J8" i="4"/>
  <c r="J14" i="4" s="1"/>
  <c r="K8" i="4"/>
  <c r="K14" i="4" s="1"/>
  <c r="B8" i="4"/>
  <c r="B14" i="4" s="1"/>
  <c r="G56" i="1"/>
  <c r="G52" i="1"/>
  <c r="K11" i="4"/>
  <c r="J11" i="4"/>
  <c r="I11" i="4"/>
  <c r="H11" i="4"/>
  <c r="G11" i="4"/>
  <c r="F11" i="4"/>
  <c r="E11" i="4"/>
  <c r="D11" i="4"/>
  <c r="C11" i="4"/>
  <c r="B11" i="4"/>
  <c r="B9" i="4"/>
  <c r="B10" i="4" l="1"/>
  <c r="B16" i="4" s="1"/>
  <c r="C9" i="4"/>
  <c r="G48" i="1"/>
  <c r="G44" i="1"/>
  <c r="G40" i="1"/>
  <c r="G36" i="1"/>
  <c r="G32" i="1"/>
  <c r="G28" i="1"/>
  <c r="G24" i="1"/>
  <c r="G20" i="1"/>
  <c r="G16" i="1"/>
  <c r="G12" i="1"/>
  <c r="G8" i="1"/>
  <c r="C10" i="4" l="1"/>
  <c r="C16" i="4" s="1"/>
  <c r="D9" i="4"/>
  <c r="E9" i="4" l="1"/>
  <c r="D10" i="4"/>
  <c r="D16" i="4" s="1"/>
  <c r="F9" i="4" l="1"/>
  <c r="E10" i="4"/>
  <c r="E16" i="4" s="1"/>
  <c r="G9" i="4" l="1"/>
  <c r="F10" i="4"/>
  <c r="F16" i="4" s="1"/>
  <c r="H9" i="4" l="1"/>
  <c r="G10" i="4"/>
  <c r="G16" i="4" s="1"/>
  <c r="I9" i="4" l="1"/>
  <c r="H10" i="4"/>
  <c r="H16" i="4" s="1"/>
  <c r="J9" i="4" l="1"/>
  <c r="I10" i="4"/>
  <c r="I16" i="4" s="1"/>
  <c r="K9" i="4" l="1"/>
  <c r="K10" i="4" s="1"/>
  <c r="K16" i="4" s="1"/>
  <c r="J10" i="4"/>
  <c r="J16" i="4" s="1"/>
</calcChain>
</file>

<file path=xl/sharedStrings.xml><?xml version="1.0" encoding="utf-8"?>
<sst xmlns="http://schemas.openxmlformats.org/spreadsheetml/2006/main" count="76" uniqueCount="27">
  <si>
    <t>Consumo Total Kwh</t>
  </si>
  <si>
    <t>Valor en USD.</t>
  </si>
  <si>
    <t>Mes</t>
  </si>
  <si>
    <t>Horario A (08H00 A 18H00)</t>
  </si>
  <si>
    <t>Horario B (18H00 A 22H00)</t>
  </si>
  <si>
    <t>Horario C (22H00 A 06H00)</t>
  </si>
  <si>
    <t>Demanda Facturable</t>
  </si>
  <si>
    <t>Horario</t>
  </si>
  <si>
    <t>Días Facturados</t>
  </si>
  <si>
    <t>Promedio diario KWH</t>
  </si>
  <si>
    <t>Etiquetas de columna</t>
  </si>
  <si>
    <t>Total general</t>
  </si>
  <si>
    <t>Suma de Promedio diario KWH</t>
  </si>
  <si>
    <t>REGISTRO DE CONSUMO ELÉCTRICO SEGÚN PLANILLA EMPRESA ELECTRICA QUITO</t>
  </si>
  <si>
    <t>UBICACIÓN:  ISAAC ALBENIZ E3-78 Y MOZART. QUITO - ECUADOR</t>
  </si>
  <si>
    <t>SUMINISTRO EEQ: 200015795020</t>
  </si>
  <si>
    <t>PROPIETARIO PREDIO:  SERVICIOS INDUSTRIALES DE COMIDAS Y BEBIDAS CATERING</t>
  </si>
  <si>
    <t>Subtotal Promedio diario de consumo en Kwh</t>
  </si>
  <si>
    <t>TABULACIÓN DE LA INFORMACION</t>
  </si>
  <si>
    <t>BASE COMPARACIÓN VS 2020</t>
  </si>
  <si>
    <t>TABLA PARA GRAFICO DE KPI</t>
  </si>
  <si>
    <t>BASE KWH PROMEDIO DIA</t>
  </si>
  <si>
    <t>TARGET AHORRO 3%</t>
  </si>
  <si>
    <t>CONSUMO MENSUAL EN KWH / DIA PROMEDIO</t>
  </si>
  <si>
    <t>AHORRO ESPERADO</t>
  </si>
  <si>
    <t>AHORRO CONSEGUIDO</t>
  </si>
  <si>
    <t>FULL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</si>
</sst>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pivotButton="1"/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7" fontId="0" fillId="0" borderId="1" xfId="0" applyNumberFormat="1" applyBorder="1"/>
    <xf numFmtId="43" fontId="1" fillId="0" borderId="1" xfId="1" applyFont="1" applyBorder="1" applyAlignment="1"/>
    <xf numFmtId="0" fontId="0" fillId="0" borderId="1" xfId="0" applyBorder="1"/>
    <xf numFmtId="43" fontId="0" fillId="0" borderId="1" xfId="1" applyFont="1" applyBorder="1" applyAlignment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17" fontId="0" fillId="2" borderId="1" xfId="0" applyNumberFormat="1" applyFill="1" applyBorder="1"/>
    <xf numFmtId="43" fontId="1" fillId="2" borderId="1" xfId="1" applyFont="1" applyFill="1" applyBorder="1" applyAlignment="1"/>
    <xf numFmtId="0" fontId="0" fillId="2" borderId="1" xfId="0" applyFill="1" applyBorder="1"/>
    <xf numFmtId="43" fontId="0" fillId="2" borderId="1" xfId="1" applyFont="1" applyFill="1" applyBorder="1" applyAlignment="1"/>
    <xf numFmtId="17" fontId="0" fillId="0" borderId="0" xfId="0" applyNumberFormat="1"/>
    <xf numFmtId="17" fontId="2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9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2" applyFont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43" fontId="0" fillId="2" borderId="4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3" fontId="0" fillId="2" borderId="2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KPI</a:t>
            </a: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Consumo energético Oficinas Administrativas</a:t>
            </a:r>
          </a:p>
          <a:p>
            <a:pPr>
              <a:defRPr/>
            </a:pP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 Hanaska</a:t>
            </a:r>
            <a:b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Isaac Albéniz E3-78 y Mozart</a:t>
            </a:r>
            <a:endParaRPr lang="es-EC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PARA GRAFICO A OCT 2020'!$A$9</c:f>
              <c:strCache>
                <c:ptCount val="1"/>
                <c:pt idx="0">
                  <c:v>BASE KWH PROMEDIO 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2020'!$B$9:$K$9</c:f>
              <c:numCache>
                <c:formatCode>_ * #,##0_ ;_ * \-#,##0_ ;_ * "-"??_ ;_ @_ </c:formatCode>
                <c:ptCount val="10"/>
                <c:pt idx="0">
                  <c:v>1390.9206451612904</c:v>
                </c:pt>
                <c:pt idx="1">
                  <c:v>1390.9206451612904</c:v>
                </c:pt>
                <c:pt idx="2">
                  <c:v>1390.9206451612904</c:v>
                </c:pt>
                <c:pt idx="3">
                  <c:v>1390.9206451612904</c:v>
                </c:pt>
                <c:pt idx="4">
                  <c:v>1390.9206451612904</c:v>
                </c:pt>
                <c:pt idx="5">
                  <c:v>1390.9206451612904</c:v>
                </c:pt>
                <c:pt idx="6">
                  <c:v>1390.9206451612904</c:v>
                </c:pt>
                <c:pt idx="7">
                  <c:v>1390.9206451612904</c:v>
                </c:pt>
                <c:pt idx="8">
                  <c:v>1390.9206451612904</c:v>
                </c:pt>
                <c:pt idx="9">
                  <c:v>1390.9206451612904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2A7-9C95-94899691715C}"/>
            </c:ext>
          </c:extLst>
        </c:ser>
        <c:ser>
          <c:idx val="1"/>
          <c:order val="1"/>
          <c:tx>
            <c:strRef>
              <c:f>'DATOS PARA GRAFICO A OCT 2020'!$A$10</c:f>
              <c:strCache>
                <c:ptCount val="1"/>
                <c:pt idx="0">
                  <c:v>TARGET AHORRO 3%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2020'!$B$10:$K$10</c:f>
              <c:numCache>
                <c:formatCode>_ * #,##0_ ;_ * \-#,##0_ ;_ * "-"??_ ;_ @_ </c:formatCode>
                <c:ptCount val="10"/>
                <c:pt idx="0">
                  <c:v>1349.1930258064517</c:v>
                </c:pt>
                <c:pt idx="1">
                  <c:v>1349.1930258064517</c:v>
                </c:pt>
                <c:pt idx="2">
                  <c:v>1349.1930258064517</c:v>
                </c:pt>
                <c:pt idx="3">
                  <c:v>1349.1930258064517</c:v>
                </c:pt>
                <c:pt idx="4">
                  <c:v>1349.1930258064517</c:v>
                </c:pt>
                <c:pt idx="5">
                  <c:v>1349.1930258064517</c:v>
                </c:pt>
                <c:pt idx="6">
                  <c:v>1349.1930258064517</c:v>
                </c:pt>
                <c:pt idx="7">
                  <c:v>1349.1930258064517</c:v>
                </c:pt>
                <c:pt idx="8">
                  <c:v>1349.1930258064517</c:v>
                </c:pt>
                <c:pt idx="9">
                  <c:v>1349.1930258064517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2A7-9C95-94899691715C}"/>
            </c:ext>
          </c:extLst>
        </c:ser>
        <c:ser>
          <c:idx val="2"/>
          <c:order val="2"/>
          <c:tx>
            <c:strRef>
              <c:f>'DATOS PARA GRAFICO A OCT 2020'!$A$11</c:f>
              <c:strCache>
                <c:ptCount val="1"/>
                <c:pt idx="0">
                  <c:v>CONSUMO MENSUAL EN KWH / DIA PROMEDIO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2020'!$B$11:$K$11</c:f>
              <c:numCache>
                <c:formatCode>_ * #,##0_ ;_ * \-#,##0_ ;_ * "-"??_ ;_ @_ </c:formatCode>
                <c:ptCount val="10"/>
                <c:pt idx="0">
                  <c:v>1314.2170967741936</c:v>
                </c:pt>
                <c:pt idx="1">
                  <c:v>1538.5971529062695</c:v>
                </c:pt>
                <c:pt idx="2">
                  <c:v>1499.3050213132328</c:v>
                </c:pt>
                <c:pt idx="3">
                  <c:v>1454.8405946723842</c:v>
                </c:pt>
                <c:pt idx="4">
                  <c:v>1164.1636633358266</c:v>
                </c:pt>
                <c:pt idx="5">
                  <c:v>1004.956</c:v>
                </c:pt>
                <c:pt idx="6">
                  <c:v>1086.2512903225806</c:v>
                </c:pt>
                <c:pt idx="7">
                  <c:v>974.85967741935485</c:v>
                </c:pt>
                <c:pt idx="8">
                  <c:v>1002.2816666666668</c:v>
                </c:pt>
                <c:pt idx="9">
                  <c:v>1024.1748387096773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2A7-9C95-948996917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3272"/>
        <c:axId val="157393592"/>
      </c:lineChart>
      <c:dateAx>
        <c:axId val="157393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592"/>
        <c:crosses val="autoZero"/>
        <c:auto val="1"/>
        <c:lblOffset val="100"/>
        <c:baseTimeUnit val="months"/>
      </c:dateAx>
      <c:valAx>
        <c:axId val="15739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KPI</a:t>
            </a: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Consumo energético Oficinas Administrativas</a:t>
            </a:r>
          </a:p>
          <a:p>
            <a:pPr>
              <a:defRPr/>
            </a:pP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 Hanaska</a:t>
            </a:r>
            <a:b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Isaac Albéniz E3-78 y Mozart</a:t>
            </a:r>
            <a:endParaRPr lang="es-EC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PARA GRAFICO A OCT 2020'!$A$9</c:f>
              <c:strCache>
                <c:ptCount val="1"/>
                <c:pt idx="0">
                  <c:v>BASE KWH PROMEDIO 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2020'!$B$9:$K$9</c:f>
              <c:numCache>
                <c:formatCode>_ * #,##0_ ;_ * \-#,##0_ ;_ * "-"??_ ;_ @_ </c:formatCode>
                <c:ptCount val="10"/>
                <c:pt idx="0">
                  <c:v>1390.9206451612904</c:v>
                </c:pt>
                <c:pt idx="1">
                  <c:v>1390.9206451612904</c:v>
                </c:pt>
                <c:pt idx="2">
                  <c:v>1390.9206451612904</c:v>
                </c:pt>
                <c:pt idx="3">
                  <c:v>1390.9206451612904</c:v>
                </c:pt>
                <c:pt idx="4">
                  <c:v>1390.9206451612904</c:v>
                </c:pt>
                <c:pt idx="5">
                  <c:v>1390.9206451612904</c:v>
                </c:pt>
                <c:pt idx="6">
                  <c:v>1390.9206451612904</c:v>
                </c:pt>
                <c:pt idx="7">
                  <c:v>1390.9206451612904</c:v>
                </c:pt>
                <c:pt idx="8">
                  <c:v>1390.9206451612904</c:v>
                </c:pt>
                <c:pt idx="9">
                  <c:v>1390.9206451612904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BE5-AE56-6B6499C8A760}"/>
            </c:ext>
          </c:extLst>
        </c:ser>
        <c:ser>
          <c:idx val="1"/>
          <c:order val="1"/>
          <c:tx>
            <c:strRef>
              <c:f>'DATOS PARA GRAFICO A OCT 2020'!$A$10</c:f>
              <c:strCache>
                <c:ptCount val="1"/>
                <c:pt idx="0">
                  <c:v>TARGET AHORRO 3%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2020'!$B$10:$K$10</c:f>
              <c:numCache>
                <c:formatCode>_ * #,##0_ ;_ * \-#,##0_ ;_ * "-"??_ ;_ @_ </c:formatCode>
                <c:ptCount val="10"/>
                <c:pt idx="0">
                  <c:v>1349.1930258064517</c:v>
                </c:pt>
                <c:pt idx="1">
                  <c:v>1349.1930258064517</c:v>
                </c:pt>
                <c:pt idx="2">
                  <c:v>1349.1930258064517</c:v>
                </c:pt>
                <c:pt idx="3">
                  <c:v>1349.1930258064517</c:v>
                </c:pt>
                <c:pt idx="4">
                  <c:v>1349.1930258064517</c:v>
                </c:pt>
                <c:pt idx="5">
                  <c:v>1349.1930258064517</c:v>
                </c:pt>
                <c:pt idx="6">
                  <c:v>1349.1930258064517</c:v>
                </c:pt>
                <c:pt idx="7">
                  <c:v>1349.1930258064517</c:v>
                </c:pt>
                <c:pt idx="8">
                  <c:v>1349.1930258064517</c:v>
                </c:pt>
                <c:pt idx="9">
                  <c:v>1349.1930258064517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BE5-AE56-6B6499C8A760}"/>
            </c:ext>
          </c:extLst>
        </c:ser>
        <c:ser>
          <c:idx val="2"/>
          <c:order val="2"/>
          <c:tx>
            <c:strRef>
              <c:f>'DATOS PARA GRAFICO A OCT 2020'!$A$11</c:f>
              <c:strCache>
                <c:ptCount val="1"/>
                <c:pt idx="0">
                  <c:v>CONSUMO MENSUAL EN KWH / DIA PROMEDIO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2020'!$B$11:$K$11</c:f>
              <c:numCache>
                <c:formatCode>_ * #,##0_ ;_ * \-#,##0_ ;_ * "-"??_ ;_ @_ </c:formatCode>
                <c:ptCount val="10"/>
                <c:pt idx="0">
                  <c:v>1314.2170967741936</c:v>
                </c:pt>
                <c:pt idx="1">
                  <c:v>1538.5971529062695</c:v>
                </c:pt>
                <c:pt idx="2">
                  <c:v>1499.3050213132328</c:v>
                </c:pt>
                <c:pt idx="3">
                  <c:v>1454.8405946723842</c:v>
                </c:pt>
                <c:pt idx="4">
                  <c:v>1164.1636633358266</c:v>
                </c:pt>
                <c:pt idx="5">
                  <c:v>1004.956</c:v>
                </c:pt>
                <c:pt idx="6">
                  <c:v>1086.2512903225806</c:v>
                </c:pt>
                <c:pt idx="7">
                  <c:v>974.85967741935485</c:v>
                </c:pt>
                <c:pt idx="8">
                  <c:v>1002.2816666666668</c:v>
                </c:pt>
                <c:pt idx="9">
                  <c:v>1024.1748387096773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0-4BE5-AE56-6B6499C8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3272"/>
        <c:axId val="157393592"/>
      </c:lineChart>
      <c:dateAx>
        <c:axId val="157393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592"/>
        <c:crosses val="autoZero"/>
        <c:auto val="1"/>
        <c:lblOffset val="100"/>
        <c:baseTimeUnit val="months"/>
      </c:dateAx>
      <c:valAx>
        <c:axId val="15739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21</xdr:row>
      <xdr:rowOff>22860</xdr:rowOff>
    </xdr:from>
    <xdr:to>
      <xdr:col>11</xdr:col>
      <xdr:colOff>533400</xdr:colOff>
      <xdr:row>47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46D477-1024-4524-A162-67DB2C031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563880</xdr:colOff>
      <xdr:row>28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6497FE-29B5-475C-8F05-0B6E269A5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48.359890740743" createdVersion="6" refreshedVersion="6" minRefreshableVersion="3" recordCount="52" xr:uid="{B4F1B067-50B4-48B4-B32C-083A0D4CC100}">
  <cacheSource type="worksheet">
    <worksheetSource ref="A7:G59" sheet="INGRESO DE INFORMACIÓN"/>
  </cacheSource>
  <cacheFields count="7">
    <cacheField name="Horario" numFmtId="0">
      <sharedItems/>
    </cacheField>
    <cacheField name="Mes" numFmtId="17">
      <sharedItems containsSemiMixedTypes="0" containsNonDate="0" containsDate="1" containsString="0" minDate="2019-12-01T00:00:00" maxDate="2020-12-02T00:00:00" count="13"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9-01T00:00:00"/>
        <d v="2020-08-01T00:00:00"/>
        <d v="2020-10-01T00:00:00"/>
        <d v="2020-11-01T00:00:00"/>
        <d v="2020-12-01T00:00:00"/>
      </sharedItems>
    </cacheField>
    <cacheField name="Consumo Total Kwh" numFmtId="0">
      <sharedItems containsString="0" containsBlank="1" containsNumber="1" minValue="80.87" maxValue="23984.675445116845"/>
    </cacheField>
    <cacheField name="Valor en USD." numFmtId="0">
      <sharedItems containsString="0" containsBlank="1" containsNumber="1" minValue="211.22" maxValue="2158.6207900605159"/>
    </cacheField>
    <cacheField name="Días Facturados" numFmtId="0">
      <sharedItems containsString="0" containsBlank="1" containsNumber="1" containsInteger="1" minValue="29" maxValue="31"/>
    </cacheField>
    <cacheField name="Promedio diario KWH" numFmtId="43">
      <sharedItems containsString="0" containsBlank="1" containsNumber="1" minValue="2.608709677419355" maxValue="793.97546301076443"/>
    </cacheField>
    <cacheField name="Subtotal Promedio diario de consumo en Kwh" numFmtId="43">
      <sharedItems containsString="0" containsBlank="1" containsNumber="1" minValue="0" maxValue="1538.59715290626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Horario A (08H00 A 18H00)"/>
    <x v="0"/>
    <n v="22276.68"/>
    <n v="1960.3"/>
    <n v="31"/>
    <n v="718.60258064516131"/>
    <n v="1390.9206451612904"/>
  </r>
  <r>
    <s v="Horario B (18H00 A 22H00)"/>
    <x v="0"/>
    <n v="6384.87"/>
    <n v="561.79999999999995"/>
    <n v="31"/>
    <n v="205.96354838709678"/>
    <m/>
  </r>
  <r>
    <s v="Horario C (22H00 A 06H00)"/>
    <x v="0"/>
    <n v="14350.26"/>
    <n v="1004.5"/>
    <n v="31"/>
    <n v="462.91161290322583"/>
    <m/>
  </r>
  <r>
    <s v="Demanda Facturable"/>
    <x v="0"/>
    <n v="106.73"/>
    <n v="368.15"/>
    <n v="31"/>
    <n v="3.4429032258064516"/>
    <m/>
  </r>
  <r>
    <s v="Horario A (08H00 A 18H00)"/>
    <x v="1"/>
    <n v="21589.279999999999"/>
    <n v="1938.66"/>
    <n v="31"/>
    <n v="696.42838709677414"/>
    <n v="1314.2170967741936"/>
  </r>
  <r>
    <s v="Horario B (18H00 A 22H00)"/>
    <x v="1"/>
    <n v="5542.19"/>
    <n v="487.71"/>
    <n v="31"/>
    <n v="178.78032258064516"/>
    <m/>
  </r>
  <r>
    <s v="Horario C (22H00 A 06H00)"/>
    <x v="1"/>
    <n v="13502.53"/>
    <n v="945.14"/>
    <n v="31"/>
    <n v="435.56548387096774"/>
    <m/>
  </r>
  <r>
    <s v="Demanda Facturable"/>
    <x v="1"/>
    <n v="106.73"/>
    <n v="320.07"/>
    <n v="31"/>
    <n v="3.4429032258064516"/>
    <m/>
  </r>
  <r>
    <s v="Horario A (08H00 A 18H00)"/>
    <x v="2"/>
    <n v="23025.288427312167"/>
    <n v="2072.2759584580949"/>
    <n v="29"/>
    <n v="793.97546301076443"/>
    <n v="1538.5971529062695"/>
  </r>
  <r>
    <s v="Horario B (18H00 A 22H00)"/>
    <x v="2"/>
    <n v="6425.2374716621052"/>
    <n v="578.27137244958942"/>
    <n v="29"/>
    <n v="221.55991281593467"/>
    <m/>
  </r>
  <r>
    <s v="Horario C (22H00 A 06H00)"/>
    <x v="2"/>
    <n v="15051.551787314093"/>
    <n v="1053.6086251119866"/>
    <n v="29"/>
    <n v="519.01902714876178"/>
    <m/>
  </r>
  <r>
    <s v="Demanda Facturable"/>
    <x v="2"/>
    <n v="117.23974799344295"/>
    <n v="351.71924398032883"/>
    <n v="29"/>
    <n v="4.0427499308083776"/>
    <m/>
  </r>
  <r>
    <s v="Horario A (08H00 A 18H00)"/>
    <x v="3"/>
    <n v="23984.675445116845"/>
    <n v="2158.6207900605159"/>
    <n v="31"/>
    <n v="773.69920790699496"/>
    <n v="1499.3050213132328"/>
  </r>
  <r>
    <s v="Horario B (18H00 A 22H00)"/>
    <x v="3"/>
    <n v="6692.9556996480251"/>
    <n v="602.36601296832225"/>
    <n v="31"/>
    <n v="215.90179676283952"/>
    <m/>
  </r>
  <r>
    <s v="Horario C (22H00 A 06H00)"/>
    <x v="3"/>
    <n v="15678.699778452179"/>
    <n v="1097.5089844916527"/>
    <n v="31"/>
    <n v="505.76450898232838"/>
    <m/>
  </r>
  <r>
    <s v="Demanda Facturable"/>
    <x v="3"/>
    <n v="122.12473749316973"/>
    <n v="366.3742124795092"/>
    <n v="31"/>
    <n v="3.9395076610699915"/>
    <m/>
  </r>
  <r>
    <s v="Horario A (08H00 A 18H00)"/>
    <x v="4"/>
    <n v="22522.615473061989"/>
    <n v="2027.035392575579"/>
    <n v="30"/>
    <n v="750.75384910206628"/>
    <n v="1454.8405946723842"/>
  </r>
  <r>
    <s v="Horario B (18H00 A 22H00)"/>
    <x v="4"/>
    <n v="6284.9659127700033"/>
    <n v="565.64693214930026"/>
    <n v="30"/>
    <n v="209.4988637590001"/>
    <m/>
  </r>
  <r>
    <s v="Horario C (22H00 A 06H00)"/>
    <x v="4"/>
    <n v="14722.956207420984"/>
    <n v="1030.606934519469"/>
    <n v="30"/>
    <n v="490.76520691403283"/>
    <m/>
  </r>
  <r>
    <s v="Demanda Facturable"/>
    <x v="4"/>
    <n v="114.68024691855065"/>
    <n v="344.04074075565194"/>
    <n v="30"/>
    <n v="3.8226748972850215"/>
    <m/>
  </r>
  <r>
    <s v="Horario A (08H00 A 18H00)"/>
    <x v="5"/>
    <n v="18623.353642643891"/>
    <n v="1676.1018278379502"/>
    <n v="31"/>
    <n v="600.75334331109332"/>
    <n v="1164.1636633358266"/>
  </r>
  <r>
    <s v="Horario B (18H00 A 22H00)"/>
    <x v="5"/>
    <n v="5196.8716939411988"/>
    <n v="467.71845245470791"/>
    <n v="31"/>
    <n v="167.64102238519996"/>
    <m/>
  </r>
  <r>
    <s v="Horario C (22H00 A 06H00)"/>
    <x v="5"/>
    <n v="12174.022170911012"/>
    <n v="852.18155196377097"/>
    <n v="31"/>
    <n v="392.71039261003267"/>
    <m/>
  </r>
  <r>
    <s v="Demanda Facturable"/>
    <x v="5"/>
    <n v="94.826055914523621"/>
    <n v="284.47816774357085"/>
    <n v="31"/>
    <n v="3.058905029500762"/>
    <m/>
  </r>
  <r>
    <s v="Horario A (08H00 A 18H00)"/>
    <x v="6"/>
    <n v="15378.5"/>
    <n v="1353.31"/>
    <n v="30"/>
    <n v="512.61666666666667"/>
    <n v="1004.956"/>
  </r>
  <r>
    <s v="Horario B (18H00 A 22H00)"/>
    <x v="6"/>
    <n v="4549.6899999999996"/>
    <n v="400.37"/>
    <n v="30"/>
    <n v="151.65633333333332"/>
    <m/>
  </r>
  <r>
    <s v="Horario C (22H00 A 06H00)"/>
    <x v="6"/>
    <n v="10139.620000000001"/>
    <n v="709.77"/>
    <n v="30"/>
    <n v="337.98733333333337"/>
    <m/>
  </r>
  <r>
    <s v="Demanda Facturable"/>
    <x v="6"/>
    <n v="80.87"/>
    <n v="249.79"/>
    <n v="30"/>
    <n v="2.6956666666666669"/>
    <m/>
  </r>
  <r>
    <s v="Horario A (08H00 A 18H00)"/>
    <x v="7"/>
    <n v="17076.509999999998"/>
    <n v="1502.73"/>
    <n v="31"/>
    <n v="550.85516129032249"/>
    <n v="1086.2512903225806"/>
  </r>
  <r>
    <s v="Horario B (18H00 A 22H00)"/>
    <x v="7"/>
    <n v="4984.05"/>
    <n v="438.6"/>
    <n v="31"/>
    <n v="160.77580645161291"/>
    <m/>
  </r>
  <r>
    <s v="Horario C (22H00 A 06H00)"/>
    <x v="7"/>
    <n v="11521.02"/>
    <n v="806.47"/>
    <n v="31"/>
    <n v="371.64580645161294"/>
    <m/>
  </r>
  <r>
    <s v="Demanda Facturable"/>
    <x v="7"/>
    <n v="92.21"/>
    <n v="243.33"/>
    <n v="31"/>
    <n v="2.9745161290322577"/>
    <m/>
  </r>
  <r>
    <s v="Horario A (08H00 A 18H00)"/>
    <x v="8"/>
    <n v="15961.04"/>
    <n v="1404.57"/>
    <n v="30"/>
    <n v="532.03466666666668"/>
    <n v="1002.2816666666668"/>
  </r>
  <r>
    <s v="Horario B (18H00 A 22H00)"/>
    <x v="8"/>
    <n v="4326.92"/>
    <n v="380.77"/>
    <n v="30"/>
    <n v="144.23066666666668"/>
    <m/>
  </r>
  <r>
    <s v="Horario C (22H00 A 06H00)"/>
    <x v="8"/>
    <n v="9696.69"/>
    <n v="678.77"/>
    <n v="30"/>
    <n v="323.22300000000001"/>
    <m/>
  </r>
  <r>
    <s v="Demanda Facturable"/>
    <x v="8"/>
    <n v="83.8"/>
    <n v="211.22"/>
    <n v="30"/>
    <n v="2.7933333333333334"/>
    <m/>
  </r>
  <r>
    <s v="Horario A (08H00 A 18H00)"/>
    <x v="9"/>
    <n v="15911.92"/>
    <n v="1400.25"/>
    <n v="31"/>
    <n v="513.28774193548384"/>
    <n v="974.85967741935485"/>
  </r>
  <r>
    <s v="Horario B (18H00 A 22H00)"/>
    <x v="9"/>
    <n v="4276.8999999999996"/>
    <n v="376.37"/>
    <n v="31"/>
    <n v="137.96451612903223"/>
    <m/>
  </r>
  <r>
    <s v="Horario C (22H00 A 06H00)"/>
    <x v="9"/>
    <n v="9950.9599999999991"/>
    <n v="696.57"/>
    <n v="31"/>
    <n v="320.9987096774193"/>
    <m/>
  </r>
  <r>
    <s v="Demanda Facturable"/>
    <x v="9"/>
    <n v="80.87"/>
    <n v="240.26"/>
    <n v="31"/>
    <n v="2.608709677419355"/>
    <m/>
  </r>
  <r>
    <s v="Horario A (08H00 A 18H00)"/>
    <x v="10"/>
    <n v="16417.68"/>
    <n v="1444.76"/>
    <n v="31"/>
    <n v="529.60258064516131"/>
    <n v="1024.1748387096773"/>
  </r>
  <r>
    <s v="Horario B (18H00 A 22H00)"/>
    <x v="10"/>
    <n v="4633.08"/>
    <n v="407.71"/>
    <n v="31"/>
    <n v="149.45419354838708"/>
    <m/>
  </r>
  <r>
    <s v="Horario C (22H00 A 06H00)"/>
    <x v="10"/>
    <n v="10611.59"/>
    <n v="742.81"/>
    <n v="31"/>
    <n v="342.30935483870968"/>
    <m/>
  </r>
  <r>
    <s v="Demanda Facturable"/>
    <x v="10"/>
    <n v="87.07"/>
    <n v="218.48"/>
    <n v="31"/>
    <n v="2.8087096774193547"/>
    <m/>
  </r>
  <r>
    <s v="Horario A (08H00 A 18H00)"/>
    <x v="11"/>
    <m/>
    <m/>
    <m/>
    <m/>
    <n v="0"/>
  </r>
  <r>
    <s v="Horario B (18H00 A 22H00)"/>
    <x v="11"/>
    <m/>
    <m/>
    <m/>
    <m/>
    <m/>
  </r>
  <r>
    <s v="Horario C (22H00 A 06H00)"/>
    <x v="11"/>
    <m/>
    <m/>
    <m/>
    <m/>
    <m/>
  </r>
  <r>
    <s v="Demanda Facturable"/>
    <x v="11"/>
    <m/>
    <m/>
    <m/>
    <m/>
    <m/>
  </r>
  <r>
    <s v="Horario A (08H00 A 18H00)"/>
    <x v="12"/>
    <m/>
    <m/>
    <m/>
    <m/>
    <n v="0"/>
  </r>
  <r>
    <s v="Horario B (18H00 A 22H00)"/>
    <x v="12"/>
    <m/>
    <m/>
    <m/>
    <m/>
    <m/>
  </r>
  <r>
    <s v="Horario C (22H00 A 06H00)"/>
    <x v="12"/>
    <m/>
    <m/>
    <m/>
    <m/>
    <m/>
  </r>
  <r>
    <s v="Demanda Facturable"/>
    <x v="1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E7C6F2-7D20-4E0F-9445-8945CD26726F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5" firstHeaderRow="1" firstDataRow="2" firstDataCol="1"/>
  <pivotFields count="7">
    <pivotField showAll="0"/>
    <pivotField axis="axisCol" numFmtId="17" showAll="0">
      <items count="14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t="default"/>
      </items>
    </pivotField>
    <pivotField showAll="0"/>
    <pivotField showAll="0"/>
    <pivotField showAll="0"/>
    <pivotField dataField="1" showAll="0"/>
    <pivotField showAll="0"/>
  </pivotFields>
  <rowItems count="1">
    <i/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a de Promedio diario KWH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7A65-4465-4FC7-BFDD-26277CE9B6E7}">
  <dimension ref="A2:H59"/>
  <sheetViews>
    <sheetView showGridLines="0" tabSelected="1" workbookViewId="0">
      <selection activeCell="D41" sqref="D41"/>
    </sheetView>
  </sheetViews>
  <sheetFormatPr baseColWidth="10" defaultRowHeight="14.4" x14ac:dyDescent="0.3"/>
  <cols>
    <col min="1" max="1" width="27.77734375" customWidth="1"/>
    <col min="3" max="3" width="21.6640625" customWidth="1"/>
    <col min="4" max="4" width="17.77734375" customWidth="1"/>
    <col min="7" max="7" width="14" customWidth="1"/>
    <col min="8" max="8" width="18.88671875" customWidth="1"/>
  </cols>
  <sheetData>
    <row r="2" spans="1:8" x14ac:dyDescent="0.3">
      <c r="A2" s="29" t="s">
        <v>13</v>
      </c>
      <c r="B2" s="30"/>
      <c r="C2" s="30"/>
      <c r="D2" s="30"/>
      <c r="E2" s="30"/>
      <c r="F2" s="30"/>
      <c r="G2" s="31"/>
    </row>
    <row r="3" spans="1:8" x14ac:dyDescent="0.3">
      <c r="A3" s="35" t="s">
        <v>14</v>
      </c>
      <c r="B3" s="36"/>
      <c r="C3" s="36"/>
      <c r="D3" s="36"/>
      <c r="E3" s="36"/>
      <c r="F3" s="36"/>
      <c r="G3" s="37"/>
    </row>
    <row r="4" spans="1:8" x14ac:dyDescent="0.3">
      <c r="A4" s="35" t="s">
        <v>15</v>
      </c>
      <c r="B4" s="36"/>
      <c r="C4" s="36"/>
      <c r="D4" s="36"/>
      <c r="E4" s="36"/>
      <c r="F4" s="36"/>
      <c r="G4" s="37"/>
    </row>
    <row r="5" spans="1:8" x14ac:dyDescent="0.3">
      <c r="A5" s="32" t="s">
        <v>16</v>
      </c>
      <c r="B5" s="33"/>
      <c r="C5" s="33"/>
      <c r="D5" s="33"/>
      <c r="E5" s="33"/>
      <c r="F5" s="33"/>
      <c r="G5" s="34"/>
    </row>
    <row r="6" spans="1:8" ht="25.8" x14ac:dyDescent="0.5">
      <c r="A6" s="38" t="s">
        <v>18</v>
      </c>
      <c r="B6" s="39"/>
      <c r="C6" s="39"/>
      <c r="D6" s="39"/>
      <c r="E6" s="39"/>
      <c r="F6" s="39"/>
      <c r="G6" s="40"/>
    </row>
    <row r="7" spans="1:8" ht="72" x14ac:dyDescent="0.3">
      <c r="A7" s="3" t="s">
        <v>7</v>
      </c>
      <c r="B7" s="3" t="s">
        <v>2</v>
      </c>
      <c r="C7" s="3" t="s">
        <v>0</v>
      </c>
      <c r="D7" s="3" t="s">
        <v>1</v>
      </c>
      <c r="E7" s="4" t="s">
        <v>8</v>
      </c>
      <c r="F7" s="4" t="s">
        <v>9</v>
      </c>
      <c r="G7" s="4" t="s">
        <v>17</v>
      </c>
    </row>
    <row r="8" spans="1:8" x14ac:dyDescent="0.3">
      <c r="A8" s="11" t="s">
        <v>3</v>
      </c>
      <c r="B8" s="12">
        <v>43800</v>
      </c>
      <c r="C8" s="13">
        <v>22276.68</v>
      </c>
      <c r="D8" s="13">
        <v>1960.3</v>
      </c>
      <c r="E8" s="14">
        <v>31</v>
      </c>
      <c r="F8" s="15">
        <v>718.60258064516131</v>
      </c>
      <c r="G8" s="41">
        <f>+SUM(F8:F11)</f>
        <v>1390.9206451612904</v>
      </c>
      <c r="H8" s="26" t="s">
        <v>19</v>
      </c>
    </row>
    <row r="9" spans="1:8" x14ac:dyDescent="0.3">
      <c r="A9" s="11" t="s">
        <v>4</v>
      </c>
      <c r="B9" s="12">
        <v>43800</v>
      </c>
      <c r="C9" s="13">
        <v>6384.87</v>
      </c>
      <c r="D9" s="13">
        <v>561.79999999999995</v>
      </c>
      <c r="E9" s="14">
        <v>31</v>
      </c>
      <c r="F9" s="15">
        <v>205.96354838709678</v>
      </c>
      <c r="G9" s="42"/>
      <c r="H9" s="27"/>
    </row>
    <row r="10" spans="1:8" x14ac:dyDescent="0.3">
      <c r="A10" s="11" t="s">
        <v>5</v>
      </c>
      <c r="B10" s="12">
        <v>43800</v>
      </c>
      <c r="C10" s="13">
        <v>14350.26</v>
      </c>
      <c r="D10" s="13">
        <v>1004.5</v>
      </c>
      <c r="E10" s="14">
        <v>31</v>
      </c>
      <c r="F10" s="15">
        <v>462.91161290322583</v>
      </c>
      <c r="G10" s="42"/>
      <c r="H10" s="27"/>
    </row>
    <row r="11" spans="1:8" x14ac:dyDescent="0.3">
      <c r="A11" s="11" t="s">
        <v>6</v>
      </c>
      <c r="B11" s="12">
        <v>43800</v>
      </c>
      <c r="C11" s="13">
        <v>106.73</v>
      </c>
      <c r="D11" s="13">
        <v>368.15</v>
      </c>
      <c r="E11" s="14">
        <v>31</v>
      </c>
      <c r="F11" s="15">
        <v>3.4429032258064516</v>
      </c>
      <c r="G11" s="43"/>
      <c r="H11" s="28"/>
    </row>
    <row r="12" spans="1:8" x14ac:dyDescent="0.3">
      <c r="A12" s="5" t="s">
        <v>3</v>
      </c>
      <c r="B12" s="6">
        <v>43831</v>
      </c>
      <c r="C12" s="7">
        <v>21589.279999999999</v>
      </c>
      <c r="D12" s="7">
        <v>1938.66</v>
      </c>
      <c r="E12" s="8">
        <v>31</v>
      </c>
      <c r="F12" s="9">
        <v>696.42838709677414</v>
      </c>
      <c r="G12" s="23">
        <f>+SUM(F12:F15)</f>
        <v>1314.2170967741936</v>
      </c>
    </row>
    <row r="13" spans="1:8" x14ac:dyDescent="0.3">
      <c r="A13" s="5" t="s">
        <v>4</v>
      </c>
      <c r="B13" s="6">
        <v>43831</v>
      </c>
      <c r="C13" s="7">
        <v>5542.19</v>
      </c>
      <c r="D13" s="7">
        <v>487.71</v>
      </c>
      <c r="E13" s="8">
        <v>31</v>
      </c>
      <c r="F13" s="9">
        <v>178.78032258064516</v>
      </c>
      <c r="G13" s="24"/>
    </row>
    <row r="14" spans="1:8" x14ac:dyDescent="0.3">
      <c r="A14" s="5" t="s">
        <v>5</v>
      </c>
      <c r="B14" s="6">
        <v>43831</v>
      </c>
      <c r="C14" s="7">
        <v>13502.53</v>
      </c>
      <c r="D14" s="7">
        <v>945.14</v>
      </c>
      <c r="E14" s="8">
        <v>31</v>
      </c>
      <c r="F14" s="9">
        <v>435.56548387096774</v>
      </c>
      <c r="G14" s="24"/>
    </row>
    <row r="15" spans="1:8" x14ac:dyDescent="0.3">
      <c r="A15" s="5" t="s">
        <v>6</v>
      </c>
      <c r="B15" s="6">
        <v>43831</v>
      </c>
      <c r="C15" s="7">
        <v>106.73</v>
      </c>
      <c r="D15" s="7">
        <v>320.07</v>
      </c>
      <c r="E15" s="8">
        <v>31</v>
      </c>
      <c r="F15" s="9">
        <v>3.4429032258064516</v>
      </c>
      <c r="G15" s="25"/>
    </row>
    <row r="16" spans="1:8" x14ac:dyDescent="0.3">
      <c r="A16" s="5" t="s">
        <v>3</v>
      </c>
      <c r="B16" s="6">
        <v>43862</v>
      </c>
      <c r="C16" s="7">
        <v>23025.288427312167</v>
      </c>
      <c r="D16" s="7">
        <v>2072.2759584580949</v>
      </c>
      <c r="E16" s="8">
        <v>29</v>
      </c>
      <c r="F16" s="9">
        <v>793.97546301076443</v>
      </c>
      <c r="G16" s="23">
        <f>+SUM(F16:F19)</f>
        <v>1538.5971529062695</v>
      </c>
    </row>
    <row r="17" spans="1:7" x14ac:dyDescent="0.3">
      <c r="A17" s="5" t="s">
        <v>4</v>
      </c>
      <c r="B17" s="6">
        <v>43862</v>
      </c>
      <c r="C17" s="7">
        <v>6425.2374716621052</v>
      </c>
      <c r="D17" s="7">
        <v>578.27137244958942</v>
      </c>
      <c r="E17" s="8">
        <v>29</v>
      </c>
      <c r="F17" s="9">
        <v>221.55991281593467</v>
      </c>
      <c r="G17" s="24"/>
    </row>
    <row r="18" spans="1:7" x14ac:dyDescent="0.3">
      <c r="A18" s="5" t="s">
        <v>5</v>
      </c>
      <c r="B18" s="6">
        <v>43862</v>
      </c>
      <c r="C18" s="7">
        <v>15051.551787314093</v>
      </c>
      <c r="D18" s="7">
        <v>1053.6086251119866</v>
      </c>
      <c r="E18" s="8">
        <v>29</v>
      </c>
      <c r="F18" s="9">
        <v>519.01902714876178</v>
      </c>
      <c r="G18" s="24"/>
    </row>
    <row r="19" spans="1:7" x14ac:dyDescent="0.3">
      <c r="A19" s="5" t="s">
        <v>6</v>
      </c>
      <c r="B19" s="6">
        <v>43862</v>
      </c>
      <c r="C19" s="7">
        <v>117.23974799344295</v>
      </c>
      <c r="D19" s="7">
        <v>351.71924398032883</v>
      </c>
      <c r="E19" s="8">
        <v>29</v>
      </c>
      <c r="F19" s="9">
        <v>4.0427499308083776</v>
      </c>
      <c r="G19" s="25"/>
    </row>
    <row r="20" spans="1:7" x14ac:dyDescent="0.3">
      <c r="A20" s="5" t="s">
        <v>3</v>
      </c>
      <c r="B20" s="6">
        <v>43891</v>
      </c>
      <c r="C20" s="7">
        <v>23984.675445116845</v>
      </c>
      <c r="D20" s="7">
        <v>2158.6207900605159</v>
      </c>
      <c r="E20" s="8">
        <v>31</v>
      </c>
      <c r="F20" s="9">
        <v>773.69920790699496</v>
      </c>
      <c r="G20" s="23">
        <f>+SUM(F20:F23)</f>
        <v>1499.3050213132328</v>
      </c>
    </row>
    <row r="21" spans="1:7" x14ac:dyDescent="0.3">
      <c r="A21" s="5" t="s">
        <v>4</v>
      </c>
      <c r="B21" s="6">
        <v>43891</v>
      </c>
      <c r="C21" s="7">
        <v>6692.9556996480251</v>
      </c>
      <c r="D21" s="7">
        <v>602.36601296832225</v>
      </c>
      <c r="E21" s="8">
        <v>31</v>
      </c>
      <c r="F21" s="9">
        <v>215.90179676283952</v>
      </c>
      <c r="G21" s="24"/>
    </row>
    <row r="22" spans="1:7" x14ac:dyDescent="0.3">
      <c r="A22" s="5" t="s">
        <v>5</v>
      </c>
      <c r="B22" s="6">
        <v>43891</v>
      </c>
      <c r="C22" s="7">
        <v>15678.699778452179</v>
      </c>
      <c r="D22" s="7">
        <v>1097.5089844916527</v>
      </c>
      <c r="E22" s="8">
        <v>31</v>
      </c>
      <c r="F22" s="9">
        <v>505.76450898232838</v>
      </c>
      <c r="G22" s="24"/>
    </row>
    <row r="23" spans="1:7" x14ac:dyDescent="0.3">
      <c r="A23" s="5" t="s">
        <v>6</v>
      </c>
      <c r="B23" s="6">
        <v>43891</v>
      </c>
      <c r="C23" s="7">
        <v>122.12473749316973</v>
      </c>
      <c r="D23" s="7">
        <v>366.3742124795092</v>
      </c>
      <c r="E23" s="8">
        <v>31</v>
      </c>
      <c r="F23" s="9">
        <v>3.9395076610699915</v>
      </c>
      <c r="G23" s="25"/>
    </row>
    <row r="24" spans="1:7" x14ac:dyDescent="0.3">
      <c r="A24" s="5" t="s">
        <v>3</v>
      </c>
      <c r="B24" s="6">
        <v>43922</v>
      </c>
      <c r="C24" s="7">
        <v>22522.615473061989</v>
      </c>
      <c r="D24" s="7">
        <v>2027.035392575579</v>
      </c>
      <c r="E24" s="8">
        <v>30</v>
      </c>
      <c r="F24" s="9">
        <v>750.75384910206628</v>
      </c>
      <c r="G24" s="23">
        <f>+SUM(F24:F27)</f>
        <v>1454.8405946723842</v>
      </c>
    </row>
    <row r="25" spans="1:7" x14ac:dyDescent="0.3">
      <c r="A25" s="5" t="s">
        <v>4</v>
      </c>
      <c r="B25" s="6">
        <v>43922</v>
      </c>
      <c r="C25" s="7">
        <v>6284.9659127700033</v>
      </c>
      <c r="D25" s="7">
        <v>565.64693214930026</v>
      </c>
      <c r="E25" s="8">
        <v>30</v>
      </c>
      <c r="F25" s="9">
        <v>209.4988637590001</v>
      </c>
      <c r="G25" s="24"/>
    </row>
    <row r="26" spans="1:7" x14ac:dyDescent="0.3">
      <c r="A26" s="5" t="s">
        <v>5</v>
      </c>
      <c r="B26" s="6">
        <v>43922</v>
      </c>
      <c r="C26" s="7">
        <v>14722.956207420984</v>
      </c>
      <c r="D26" s="7">
        <v>1030.606934519469</v>
      </c>
      <c r="E26" s="8">
        <v>30</v>
      </c>
      <c r="F26" s="9">
        <v>490.76520691403283</v>
      </c>
      <c r="G26" s="24"/>
    </row>
    <row r="27" spans="1:7" x14ac:dyDescent="0.3">
      <c r="A27" s="5" t="s">
        <v>6</v>
      </c>
      <c r="B27" s="6">
        <v>43922</v>
      </c>
      <c r="C27" s="7">
        <v>114.68024691855065</v>
      </c>
      <c r="D27" s="7">
        <v>344.04074075565194</v>
      </c>
      <c r="E27" s="8">
        <v>30</v>
      </c>
      <c r="F27" s="9">
        <v>3.8226748972850215</v>
      </c>
      <c r="G27" s="25"/>
    </row>
    <row r="28" spans="1:7" x14ac:dyDescent="0.3">
      <c r="A28" s="5" t="s">
        <v>3</v>
      </c>
      <c r="B28" s="6">
        <v>43952</v>
      </c>
      <c r="C28" s="7">
        <v>18623.353642643891</v>
      </c>
      <c r="D28" s="7">
        <v>1676.1018278379502</v>
      </c>
      <c r="E28" s="8">
        <v>31</v>
      </c>
      <c r="F28" s="9">
        <v>600.75334331109332</v>
      </c>
      <c r="G28" s="23">
        <f>+SUM(F28:F31)</f>
        <v>1164.1636633358266</v>
      </c>
    </row>
    <row r="29" spans="1:7" x14ac:dyDescent="0.3">
      <c r="A29" s="5" t="s">
        <v>4</v>
      </c>
      <c r="B29" s="6">
        <v>43952</v>
      </c>
      <c r="C29" s="7">
        <v>5196.8716939411988</v>
      </c>
      <c r="D29" s="7">
        <v>467.71845245470791</v>
      </c>
      <c r="E29" s="8">
        <v>31</v>
      </c>
      <c r="F29" s="9">
        <v>167.64102238519996</v>
      </c>
      <c r="G29" s="24"/>
    </row>
    <row r="30" spans="1:7" x14ac:dyDescent="0.3">
      <c r="A30" s="5" t="s">
        <v>5</v>
      </c>
      <c r="B30" s="6">
        <v>43952</v>
      </c>
      <c r="C30" s="7">
        <v>12174.022170911012</v>
      </c>
      <c r="D30" s="7">
        <v>852.18155196377097</v>
      </c>
      <c r="E30" s="8">
        <v>31</v>
      </c>
      <c r="F30" s="9">
        <v>392.71039261003267</v>
      </c>
      <c r="G30" s="24"/>
    </row>
    <row r="31" spans="1:7" x14ac:dyDescent="0.3">
      <c r="A31" s="5" t="s">
        <v>6</v>
      </c>
      <c r="B31" s="6">
        <v>43952</v>
      </c>
      <c r="C31" s="7">
        <v>94.826055914523621</v>
      </c>
      <c r="D31" s="7">
        <v>284.47816774357085</v>
      </c>
      <c r="E31" s="8">
        <v>31</v>
      </c>
      <c r="F31" s="9">
        <v>3.058905029500762</v>
      </c>
      <c r="G31" s="25"/>
    </row>
    <row r="32" spans="1:7" x14ac:dyDescent="0.3">
      <c r="A32" s="5" t="s">
        <v>3</v>
      </c>
      <c r="B32" s="6">
        <v>43983</v>
      </c>
      <c r="C32" s="8">
        <v>15378.5</v>
      </c>
      <c r="D32" s="8">
        <v>1353.31</v>
      </c>
      <c r="E32" s="8">
        <v>30</v>
      </c>
      <c r="F32" s="10">
        <v>512.61666666666667</v>
      </c>
      <c r="G32" s="23">
        <f>+SUM(F32:F35)</f>
        <v>1004.956</v>
      </c>
    </row>
    <row r="33" spans="1:7" x14ac:dyDescent="0.3">
      <c r="A33" s="5" t="s">
        <v>4</v>
      </c>
      <c r="B33" s="6">
        <v>43983</v>
      </c>
      <c r="C33" s="8">
        <v>4549.6899999999996</v>
      </c>
      <c r="D33" s="8">
        <v>400.37</v>
      </c>
      <c r="E33" s="8">
        <v>30</v>
      </c>
      <c r="F33" s="10">
        <v>151.65633333333332</v>
      </c>
      <c r="G33" s="24"/>
    </row>
    <row r="34" spans="1:7" x14ac:dyDescent="0.3">
      <c r="A34" s="5" t="s">
        <v>5</v>
      </c>
      <c r="B34" s="6">
        <v>43983</v>
      </c>
      <c r="C34" s="8">
        <v>10139.620000000001</v>
      </c>
      <c r="D34" s="8">
        <v>709.77</v>
      </c>
      <c r="E34" s="8">
        <v>30</v>
      </c>
      <c r="F34" s="10">
        <v>337.98733333333337</v>
      </c>
      <c r="G34" s="24"/>
    </row>
    <row r="35" spans="1:7" x14ac:dyDescent="0.3">
      <c r="A35" s="5" t="s">
        <v>6</v>
      </c>
      <c r="B35" s="6">
        <v>43983</v>
      </c>
      <c r="C35" s="8">
        <v>80.87</v>
      </c>
      <c r="D35" s="8">
        <v>249.79</v>
      </c>
      <c r="E35" s="8">
        <v>30</v>
      </c>
      <c r="F35" s="10">
        <v>2.6956666666666669</v>
      </c>
      <c r="G35" s="25"/>
    </row>
    <row r="36" spans="1:7" x14ac:dyDescent="0.3">
      <c r="A36" s="5" t="s">
        <v>3</v>
      </c>
      <c r="B36" s="6">
        <v>44013</v>
      </c>
      <c r="C36" s="8">
        <v>17076.509999999998</v>
      </c>
      <c r="D36" s="8">
        <v>1502.73</v>
      </c>
      <c r="E36" s="8">
        <v>31</v>
      </c>
      <c r="F36" s="10">
        <v>550.85516129032249</v>
      </c>
      <c r="G36" s="23">
        <f>+SUM(F36:F39)</f>
        <v>1086.2512903225806</v>
      </c>
    </row>
    <row r="37" spans="1:7" x14ac:dyDescent="0.3">
      <c r="A37" s="5" t="s">
        <v>4</v>
      </c>
      <c r="B37" s="6">
        <v>44013</v>
      </c>
      <c r="C37" s="8">
        <v>4984.05</v>
      </c>
      <c r="D37" s="8">
        <v>438.6</v>
      </c>
      <c r="E37" s="8">
        <v>31</v>
      </c>
      <c r="F37" s="10">
        <v>160.77580645161291</v>
      </c>
      <c r="G37" s="24"/>
    </row>
    <row r="38" spans="1:7" x14ac:dyDescent="0.3">
      <c r="A38" s="5" t="s">
        <v>5</v>
      </c>
      <c r="B38" s="6">
        <v>44013</v>
      </c>
      <c r="C38" s="8">
        <v>11521.02</v>
      </c>
      <c r="D38" s="8">
        <v>806.47</v>
      </c>
      <c r="E38" s="8">
        <v>31</v>
      </c>
      <c r="F38" s="10">
        <v>371.64580645161294</v>
      </c>
      <c r="G38" s="24"/>
    </row>
    <row r="39" spans="1:7" x14ac:dyDescent="0.3">
      <c r="A39" s="5" t="s">
        <v>6</v>
      </c>
      <c r="B39" s="6">
        <v>44013</v>
      </c>
      <c r="C39" s="8">
        <v>92.21</v>
      </c>
      <c r="D39" s="8">
        <v>243.33</v>
      </c>
      <c r="E39" s="8">
        <v>31</v>
      </c>
      <c r="F39" s="10">
        <v>2.9745161290322577</v>
      </c>
      <c r="G39" s="25"/>
    </row>
    <row r="40" spans="1:7" x14ac:dyDescent="0.3">
      <c r="A40" s="5" t="s">
        <v>3</v>
      </c>
      <c r="B40" s="6">
        <v>44075</v>
      </c>
      <c r="C40" s="8">
        <v>15961.04</v>
      </c>
      <c r="D40" s="8">
        <v>1404.57</v>
      </c>
      <c r="E40" s="8">
        <v>30</v>
      </c>
      <c r="F40" s="10">
        <v>532.03466666666668</v>
      </c>
      <c r="G40" s="23">
        <f>+SUM(F40:F43)</f>
        <v>1002.2816666666668</v>
      </c>
    </row>
    <row r="41" spans="1:7" x14ac:dyDescent="0.3">
      <c r="A41" s="5" t="s">
        <v>4</v>
      </c>
      <c r="B41" s="6">
        <v>44075</v>
      </c>
      <c r="C41" s="8">
        <v>4326.92</v>
      </c>
      <c r="D41" s="8">
        <v>380.77</v>
      </c>
      <c r="E41" s="8">
        <v>30</v>
      </c>
      <c r="F41" s="10">
        <v>144.23066666666668</v>
      </c>
      <c r="G41" s="24"/>
    </row>
    <row r="42" spans="1:7" x14ac:dyDescent="0.3">
      <c r="A42" s="5" t="s">
        <v>5</v>
      </c>
      <c r="B42" s="6">
        <v>44075</v>
      </c>
      <c r="C42" s="8">
        <v>9696.69</v>
      </c>
      <c r="D42" s="8">
        <v>678.77</v>
      </c>
      <c r="E42" s="8">
        <v>30</v>
      </c>
      <c r="F42" s="10">
        <v>323.22300000000001</v>
      </c>
      <c r="G42" s="24"/>
    </row>
    <row r="43" spans="1:7" x14ac:dyDescent="0.3">
      <c r="A43" s="5" t="s">
        <v>6</v>
      </c>
      <c r="B43" s="6">
        <v>44075</v>
      </c>
      <c r="C43" s="8">
        <v>83.8</v>
      </c>
      <c r="D43" s="8">
        <v>211.22</v>
      </c>
      <c r="E43" s="8">
        <v>30</v>
      </c>
      <c r="F43" s="10">
        <v>2.7933333333333334</v>
      </c>
      <c r="G43" s="25"/>
    </row>
    <row r="44" spans="1:7" x14ac:dyDescent="0.3">
      <c r="A44" s="5" t="s">
        <v>3</v>
      </c>
      <c r="B44" s="6">
        <v>44044</v>
      </c>
      <c r="C44" s="8">
        <v>15911.92</v>
      </c>
      <c r="D44" s="8">
        <v>1400.25</v>
      </c>
      <c r="E44" s="8">
        <v>31</v>
      </c>
      <c r="F44" s="10">
        <v>513.28774193548384</v>
      </c>
      <c r="G44" s="23">
        <f>+SUM(F44:F47)</f>
        <v>974.85967741935485</v>
      </c>
    </row>
    <row r="45" spans="1:7" x14ac:dyDescent="0.3">
      <c r="A45" s="5" t="s">
        <v>4</v>
      </c>
      <c r="B45" s="6">
        <v>44044</v>
      </c>
      <c r="C45" s="8">
        <v>4276.8999999999996</v>
      </c>
      <c r="D45" s="8">
        <v>376.37</v>
      </c>
      <c r="E45" s="8">
        <v>31</v>
      </c>
      <c r="F45" s="10">
        <v>137.96451612903223</v>
      </c>
      <c r="G45" s="24"/>
    </row>
    <row r="46" spans="1:7" x14ac:dyDescent="0.3">
      <c r="A46" s="5" t="s">
        <v>5</v>
      </c>
      <c r="B46" s="6">
        <v>44044</v>
      </c>
      <c r="C46" s="8">
        <v>9950.9599999999991</v>
      </c>
      <c r="D46" s="8">
        <v>696.57</v>
      </c>
      <c r="E46" s="8">
        <v>31</v>
      </c>
      <c r="F46" s="10">
        <v>320.9987096774193</v>
      </c>
      <c r="G46" s="24"/>
    </row>
    <row r="47" spans="1:7" x14ac:dyDescent="0.3">
      <c r="A47" s="5" t="s">
        <v>6</v>
      </c>
      <c r="B47" s="6">
        <v>44044</v>
      </c>
      <c r="C47" s="8">
        <v>80.87</v>
      </c>
      <c r="D47" s="8">
        <v>240.26</v>
      </c>
      <c r="E47" s="8">
        <v>31</v>
      </c>
      <c r="F47" s="10">
        <v>2.608709677419355</v>
      </c>
      <c r="G47" s="25"/>
    </row>
    <row r="48" spans="1:7" x14ac:dyDescent="0.3">
      <c r="A48" s="5" t="s">
        <v>3</v>
      </c>
      <c r="B48" s="6">
        <v>44105</v>
      </c>
      <c r="C48" s="8">
        <v>16417.68</v>
      </c>
      <c r="D48" s="8">
        <v>1444.76</v>
      </c>
      <c r="E48" s="8">
        <v>31</v>
      </c>
      <c r="F48" s="10">
        <v>529.60258064516131</v>
      </c>
      <c r="G48" s="23">
        <f>+SUM(F48:F51)</f>
        <v>1024.1748387096773</v>
      </c>
    </row>
    <row r="49" spans="1:7" x14ac:dyDescent="0.3">
      <c r="A49" s="5" t="s">
        <v>4</v>
      </c>
      <c r="B49" s="6">
        <v>44105</v>
      </c>
      <c r="C49" s="8">
        <v>4633.08</v>
      </c>
      <c r="D49" s="8">
        <v>407.71</v>
      </c>
      <c r="E49" s="8">
        <v>31</v>
      </c>
      <c r="F49" s="10">
        <v>149.45419354838708</v>
      </c>
      <c r="G49" s="24"/>
    </row>
    <row r="50" spans="1:7" x14ac:dyDescent="0.3">
      <c r="A50" s="5" t="s">
        <v>5</v>
      </c>
      <c r="B50" s="6">
        <v>44105</v>
      </c>
      <c r="C50" s="8">
        <v>10611.59</v>
      </c>
      <c r="D50" s="8">
        <v>742.81</v>
      </c>
      <c r="E50" s="8">
        <v>31</v>
      </c>
      <c r="F50" s="10">
        <v>342.30935483870968</v>
      </c>
      <c r="G50" s="24"/>
    </row>
    <row r="51" spans="1:7" x14ac:dyDescent="0.3">
      <c r="A51" s="5" t="s">
        <v>6</v>
      </c>
      <c r="B51" s="6">
        <v>44105</v>
      </c>
      <c r="C51" s="8">
        <v>87.07</v>
      </c>
      <c r="D51" s="8">
        <v>218.48</v>
      </c>
      <c r="E51" s="8">
        <v>31</v>
      </c>
      <c r="F51" s="10">
        <v>2.8087096774193547</v>
      </c>
      <c r="G51" s="25"/>
    </row>
    <row r="52" spans="1:7" x14ac:dyDescent="0.3">
      <c r="A52" s="5" t="s">
        <v>3</v>
      </c>
      <c r="B52" s="6">
        <v>44136</v>
      </c>
      <c r="C52" s="8"/>
      <c r="D52" s="8"/>
      <c r="E52" s="8"/>
      <c r="F52" s="10"/>
      <c r="G52" s="23">
        <f>+SUM(F52:F55)</f>
        <v>0</v>
      </c>
    </row>
    <row r="53" spans="1:7" x14ac:dyDescent="0.3">
      <c r="A53" s="5" t="s">
        <v>4</v>
      </c>
      <c r="B53" s="6">
        <v>44136</v>
      </c>
      <c r="C53" s="8"/>
      <c r="D53" s="8"/>
      <c r="E53" s="8"/>
      <c r="F53" s="10"/>
      <c r="G53" s="24"/>
    </row>
    <row r="54" spans="1:7" x14ac:dyDescent="0.3">
      <c r="A54" s="5" t="s">
        <v>5</v>
      </c>
      <c r="B54" s="6">
        <v>44136</v>
      </c>
      <c r="C54" s="8"/>
      <c r="D54" s="8"/>
      <c r="E54" s="8"/>
      <c r="F54" s="10"/>
      <c r="G54" s="24"/>
    </row>
    <row r="55" spans="1:7" x14ac:dyDescent="0.3">
      <c r="A55" s="5" t="s">
        <v>6</v>
      </c>
      <c r="B55" s="6">
        <v>44136</v>
      </c>
      <c r="C55" s="8"/>
      <c r="D55" s="8"/>
      <c r="E55" s="8"/>
      <c r="F55" s="10"/>
      <c r="G55" s="25"/>
    </row>
    <row r="56" spans="1:7" x14ac:dyDescent="0.3">
      <c r="A56" s="5" t="s">
        <v>3</v>
      </c>
      <c r="B56" s="6">
        <v>44166</v>
      </c>
      <c r="C56" s="8"/>
      <c r="D56" s="8"/>
      <c r="E56" s="8"/>
      <c r="F56" s="10"/>
      <c r="G56" s="23">
        <f>+SUM(F56:F59)</f>
        <v>0</v>
      </c>
    </row>
    <row r="57" spans="1:7" x14ac:dyDescent="0.3">
      <c r="A57" s="5" t="s">
        <v>4</v>
      </c>
      <c r="B57" s="6">
        <v>44166</v>
      </c>
      <c r="C57" s="8"/>
      <c r="D57" s="8"/>
      <c r="E57" s="8"/>
      <c r="F57" s="10"/>
      <c r="G57" s="24"/>
    </row>
    <row r="58" spans="1:7" x14ac:dyDescent="0.3">
      <c r="A58" s="5" t="s">
        <v>5</v>
      </c>
      <c r="B58" s="6">
        <v>44166</v>
      </c>
      <c r="C58" s="8"/>
      <c r="D58" s="8"/>
      <c r="E58" s="8"/>
      <c r="F58" s="10"/>
      <c r="G58" s="24"/>
    </row>
    <row r="59" spans="1:7" x14ac:dyDescent="0.3">
      <c r="A59" s="5" t="s">
        <v>6</v>
      </c>
      <c r="B59" s="6">
        <v>44166</v>
      </c>
      <c r="C59" s="8"/>
      <c r="D59" s="8"/>
      <c r="E59" s="8"/>
      <c r="F59" s="10"/>
      <c r="G59" s="25"/>
    </row>
  </sheetData>
  <mergeCells count="19">
    <mergeCell ref="G32:G35"/>
    <mergeCell ref="G12:G15"/>
    <mergeCell ref="G16:G19"/>
    <mergeCell ref="G20:G23"/>
    <mergeCell ref="G24:G27"/>
    <mergeCell ref="G28:G31"/>
    <mergeCell ref="H8:H11"/>
    <mergeCell ref="A2:G2"/>
    <mergeCell ref="A5:G5"/>
    <mergeCell ref="A3:G3"/>
    <mergeCell ref="A4:G4"/>
    <mergeCell ref="A6:G6"/>
    <mergeCell ref="G8:G11"/>
    <mergeCell ref="G36:G39"/>
    <mergeCell ref="G40:G43"/>
    <mergeCell ref="G44:G47"/>
    <mergeCell ref="G52:G55"/>
    <mergeCell ref="G56:G59"/>
    <mergeCell ref="G48:G5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F92-523C-4642-AF24-B2B202BF7756}">
  <dimension ref="A3:O16"/>
  <sheetViews>
    <sheetView showGridLines="0" topLeftCell="A25" workbookViewId="0">
      <selection activeCell="C9" sqref="C9"/>
    </sheetView>
  </sheetViews>
  <sheetFormatPr baseColWidth="10" defaultRowHeight="14.4" x14ac:dyDescent="0.3"/>
  <cols>
    <col min="1" max="1" width="27.109375" bestFit="1" customWidth="1"/>
    <col min="2" max="2" width="21.44140625" bestFit="1" customWidth="1"/>
    <col min="3" max="9" width="9" bestFit="1" customWidth="1"/>
    <col min="10" max="10" width="7.44140625" bestFit="1" customWidth="1"/>
    <col min="11" max="12" width="9" bestFit="1" customWidth="1"/>
    <col min="13" max="13" width="6.88671875" bestFit="1" customWidth="1"/>
    <col min="14" max="14" width="9.44140625" bestFit="1" customWidth="1"/>
    <col min="15" max="15" width="11.88671875" bestFit="1" customWidth="1"/>
    <col min="16" max="26" width="27.109375" bestFit="1" customWidth="1"/>
    <col min="27" max="27" width="30.5546875" bestFit="1" customWidth="1"/>
    <col min="28" max="28" width="31.88671875" bestFit="1" customWidth="1"/>
  </cols>
  <sheetData>
    <row r="3" spans="1:15" x14ac:dyDescent="0.3">
      <c r="B3" s="1" t="s">
        <v>10</v>
      </c>
    </row>
    <row r="4" spans="1:15" x14ac:dyDescent="0.3">
      <c r="B4" s="16">
        <v>43800</v>
      </c>
      <c r="C4" s="16">
        <v>43831</v>
      </c>
      <c r="D4" s="16">
        <v>43862</v>
      </c>
      <c r="E4" s="16">
        <v>43891</v>
      </c>
      <c r="F4" s="16">
        <v>43922</v>
      </c>
      <c r="G4" s="16">
        <v>43952</v>
      </c>
      <c r="H4" s="16">
        <v>43983</v>
      </c>
      <c r="I4" s="16">
        <v>44013</v>
      </c>
      <c r="J4" s="16">
        <v>44044</v>
      </c>
      <c r="K4" s="16">
        <v>44075</v>
      </c>
      <c r="L4" s="16">
        <v>44105</v>
      </c>
      <c r="M4" s="16">
        <v>44136</v>
      </c>
      <c r="N4" s="16">
        <v>44166</v>
      </c>
      <c r="O4" s="16" t="s">
        <v>11</v>
      </c>
    </row>
    <row r="5" spans="1:15" x14ac:dyDescent="0.3">
      <c r="A5" t="s">
        <v>12</v>
      </c>
      <c r="B5" s="2">
        <v>1390.9206451612904</v>
      </c>
      <c r="C5" s="2">
        <v>1314.2170967741936</v>
      </c>
      <c r="D5" s="2">
        <v>1538.5971529062695</v>
      </c>
      <c r="E5" s="2">
        <v>1499.3050213132328</v>
      </c>
      <c r="F5" s="2">
        <v>1454.8405946723842</v>
      </c>
      <c r="G5" s="2">
        <v>1164.1636633358266</v>
      </c>
      <c r="H5" s="2">
        <v>1004.956</v>
      </c>
      <c r="I5" s="2">
        <v>1086.2512903225806</v>
      </c>
      <c r="J5" s="2">
        <v>974.85967741935485</v>
      </c>
      <c r="K5" s="2">
        <v>1002.2816666666668</v>
      </c>
      <c r="L5" s="2">
        <v>1024.1748387096773</v>
      </c>
      <c r="M5" s="2"/>
      <c r="N5" s="2"/>
      <c r="O5" s="2">
        <v>13454.567647281478</v>
      </c>
    </row>
    <row r="8" spans="1:15" x14ac:dyDescent="0.3">
      <c r="A8" s="18" t="s">
        <v>20</v>
      </c>
      <c r="B8" s="17">
        <f t="shared" ref="B8:K8" si="0">+C4</f>
        <v>43831</v>
      </c>
      <c r="C8" s="17">
        <f t="shared" si="0"/>
        <v>43862</v>
      </c>
      <c r="D8" s="17">
        <f t="shared" si="0"/>
        <v>43891</v>
      </c>
      <c r="E8" s="17">
        <f t="shared" si="0"/>
        <v>43922</v>
      </c>
      <c r="F8" s="17">
        <f t="shared" si="0"/>
        <v>43952</v>
      </c>
      <c r="G8" s="17">
        <f t="shared" si="0"/>
        <v>43983</v>
      </c>
      <c r="H8" s="17">
        <f t="shared" si="0"/>
        <v>44013</v>
      </c>
      <c r="I8" s="17">
        <f t="shared" si="0"/>
        <v>44044</v>
      </c>
      <c r="J8" s="17">
        <f t="shared" si="0"/>
        <v>44075</v>
      </c>
      <c r="K8" s="17">
        <f t="shared" si="0"/>
        <v>44105</v>
      </c>
      <c r="L8" s="17">
        <f t="shared" ref="L8:M8" si="1">+M4</f>
        <v>44136</v>
      </c>
      <c r="M8" s="17">
        <f t="shared" si="1"/>
        <v>44166</v>
      </c>
      <c r="N8" s="17" t="s">
        <v>26</v>
      </c>
    </row>
    <row r="9" spans="1:15" x14ac:dyDescent="0.3">
      <c r="A9" t="s">
        <v>21</v>
      </c>
      <c r="B9" s="19">
        <f>+GETPIVOTDATA("Promedio diario KWH",$A$3,"Mes",DATE(2019,12,1))</f>
        <v>1390.9206451612904</v>
      </c>
      <c r="C9" s="19">
        <f>+B9</f>
        <v>1390.9206451612904</v>
      </c>
      <c r="D9" s="19">
        <f t="shared" ref="D9:K9" si="2">+C9</f>
        <v>1390.9206451612904</v>
      </c>
      <c r="E9" s="19">
        <f t="shared" si="2"/>
        <v>1390.9206451612904</v>
      </c>
      <c r="F9" s="19">
        <f t="shared" si="2"/>
        <v>1390.9206451612904</v>
      </c>
      <c r="G9" s="19">
        <f t="shared" si="2"/>
        <v>1390.9206451612904</v>
      </c>
      <c r="H9" s="19">
        <f t="shared" si="2"/>
        <v>1390.9206451612904</v>
      </c>
      <c r="I9" s="19">
        <f t="shared" si="2"/>
        <v>1390.9206451612904</v>
      </c>
      <c r="J9" s="19">
        <f t="shared" si="2"/>
        <v>1390.9206451612904</v>
      </c>
      <c r="K9" s="19">
        <f t="shared" si="2"/>
        <v>1390.9206451612904</v>
      </c>
    </row>
    <row r="10" spans="1:15" x14ac:dyDescent="0.3">
      <c r="A10" t="s">
        <v>22</v>
      </c>
      <c r="B10" s="19">
        <f>+B9*0.97</f>
        <v>1349.1930258064517</v>
      </c>
      <c r="C10" s="19">
        <f t="shared" ref="C10:K10" si="3">+C9*0.97</f>
        <v>1349.1930258064517</v>
      </c>
      <c r="D10" s="19">
        <f t="shared" si="3"/>
        <v>1349.1930258064517</v>
      </c>
      <c r="E10" s="19">
        <f t="shared" si="3"/>
        <v>1349.1930258064517</v>
      </c>
      <c r="F10" s="19">
        <f t="shared" si="3"/>
        <v>1349.1930258064517</v>
      </c>
      <c r="G10" s="19">
        <f t="shared" si="3"/>
        <v>1349.1930258064517</v>
      </c>
      <c r="H10" s="19">
        <f t="shared" si="3"/>
        <v>1349.1930258064517</v>
      </c>
      <c r="I10" s="19">
        <f t="shared" si="3"/>
        <v>1349.1930258064517</v>
      </c>
      <c r="J10" s="19">
        <f t="shared" si="3"/>
        <v>1349.1930258064517</v>
      </c>
      <c r="K10" s="19">
        <f t="shared" si="3"/>
        <v>1349.1930258064517</v>
      </c>
      <c r="N10" s="21">
        <f>SUM(B10:M10)</f>
        <v>13491.930258064514</v>
      </c>
    </row>
    <row r="11" spans="1:15" x14ac:dyDescent="0.3">
      <c r="A11" t="s">
        <v>23</v>
      </c>
      <c r="B11" s="19">
        <f>+GETPIVOTDATA("Promedio diario KWH",$A$3,"Mes",DATE(2020,1,1))</f>
        <v>1314.2170967741936</v>
      </c>
      <c r="C11" s="19">
        <f>+GETPIVOTDATA("Promedio diario KWH",$A$3,"Mes",DATE(2020,2,1))</f>
        <v>1538.5971529062695</v>
      </c>
      <c r="D11" s="19">
        <f>+GETPIVOTDATA("Promedio diario KWH",$A$3,"Mes",DATE(2020,3,1))</f>
        <v>1499.3050213132328</v>
      </c>
      <c r="E11" s="19">
        <f>+GETPIVOTDATA("Promedio diario KWH",$A$3,"Mes",DATE(2020,4,1))</f>
        <v>1454.8405946723842</v>
      </c>
      <c r="F11" s="19">
        <f>+GETPIVOTDATA("Promedio diario KWH",$A$3,"Mes",DATE(2020,5,1))</f>
        <v>1164.1636633358266</v>
      </c>
      <c r="G11" s="19">
        <f>+GETPIVOTDATA("Promedio diario KWH",$A$3,"Mes",DATE(2020,6,1))</f>
        <v>1004.956</v>
      </c>
      <c r="H11" s="19">
        <f>+GETPIVOTDATA("Promedio diario KWH",$A$3,"Mes",DATE(2020,7,1))</f>
        <v>1086.2512903225806</v>
      </c>
      <c r="I11" s="19">
        <f>+GETPIVOTDATA("Promedio diario KWH",$A$3,"Mes",DATE(2020,8,1))</f>
        <v>974.85967741935485</v>
      </c>
      <c r="J11" s="19">
        <f>+GETPIVOTDATA("Promedio diario KWH",$A$3,"Mes",DATE(2020,9,1))</f>
        <v>1002.2816666666668</v>
      </c>
      <c r="K11" s="19">
        <f>+GETPIVOTDATA("Promedio diario KWH",$A$3,"Mes",DATE(2020,10,1))</f>
        <v>1024.1748387096773</v>
      </c>
      <c r="N11" s="21">
        <f>SUM(B11:M11)</f>
        <v>12063.647002120189</v>
      </c>
    </row>
    <row r="14" spans="1:15" x14ac:dyDescent="0.3">
      <c r="A14" s="18" t="s">
        <v>20</v>
      </c>
      <c r="B14" s="17">
        <f>+B8</f>
        <v>43831</v>
      </c>
      <c r="C14" s="17">
        <f t="shared" ref="C14:K14" si="4">+C8</f>
        <v>43862</v>
      </c>
      <c r="D14" s="17">
        <f t="shared" si="4"/>
        <v>43891</v>
      </c>
      <c r="E14" s="17">
        <f t="shared" si="4"/>
        <v>43922</v>
      </c>
      <c r="F14" s="17">
        <f t="shared" si="4"/>
        <v>43952</v>
      </c>
      <c r="G14" s="17">
        <f t="shared" si="4"/>
        <v>43983</v>
      </c>
      <c r="H14" s="17">
        <f t="shared" si="4"/>
        <v>44013</v>
      </c>
      <c r="I14" s="17">
        <f t="shared" si="4"/>
        <v>44044</v>
      </c>
      <c r="J14" s="17">
        <f t="shared" si="4"/>
        <v>44075</v>
      </c>
      <c r="K14" s="17">
        <f t="shared" si="4"/>
        <v>44105</v>
      </c>
      <c r="N14" s="17" t="str">
        <f t="shared" ref="N14" si="5">+N8</f>
        <v>FULL YEAR</v>
      </c>
    </row>
    <row r="15" spans="1:15" x14ac:dyDescent="0.3">
      <c r="A15" t="s">
        <v>24</v>
      </c>
      <c r="B15" s="20">
        <v>0.03</v>
      </c>
      <c r="C15" s="20">
        <v>0.03</v>
      </c>
      <c r="D15" s="20">
        <v>0.03</v>
      </c>
      <c r="E15" s="20">
        <v>0.03</v>
      </c>
      <c r="F15" s="20">
        <v>0.03</v>
      </c>
      <c r="G15" s="20">
        <v>0.03</v>
      </c>
      <c r="H15" s="20">
        <v>0.03</v>
      </c>
      <c r="I15" s="20">
        <v>0.03</v>
      </c>
      <c r="J15" s="20">
        <v>0.03</v>
      </c>
      <c r="K15" s="20">
        <v>0.03</v>
      </c>
      <c r="N15" s="20">
        <v>0.03</v>
      </c>
    </row>
    <row r="16" spans="1:15" x14ac:dyDescent="0.3">
      <c r="A16" t="s">
        <v>25</v>
      </c>
      <c r="B16" s="22">
        <f>-(B11-B10)/B10</f>
        <v>2.5923591630895075E-2</v>
      </c>
      <c r="C16" s="22">
        <f t="shared" ref="C16:K16" si="6">-(C11-C10)/C10</f>
        <v>-0.14038326872213516</v>
      </c>
      <c r="D16" s="22">
        <f t="shared" si="6"/>
        <v>-0.11126057771982244</v>
      </c>
      <c r="E16" s="22">
        <f t="shared" si="6"/>
        <v>-7.8304265472157991E-2</v>
      </c>
      <c r="F16" s="22">
        <f t="shared" si="6"/>
        <v>0.13714076409491346</v>
      </c>
      <c r="G16" s="22">
        <f t="shared" si="6"/>
        <v>0.25514290336676715</v>
      </c>
      <c r="H16" s="22">
        <f t="shared" si="6"/>
        <v>0.19488815199493281</v>
      </c>
      <c r="I16" s="22">
        <f t="shared" si="6"/>
        <v>0.27744980979526407</v>
      </c>
      <c r="J16" s="22">
        <f t="shared" si="6"/>
        <v>0.25712507588187838</v>
      </c>
      <c r="K16" s="22">
        <f t="shared" si="6"/>
        <v>0.24089821165692854</v>
      </c>
      <c r="N16" s="20">
        <f>+(N10-N11)/N10</f>
        <v>0.10586203965074598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3496-1514-44BB-AB8A-7296C53FD71D}">
  <dimension ref="M1"/>
  <sheetViews>
    <sheetView showGridLines="0" workbookViewId="0">
      <selection activeCell="N13" sqref="N13"/>
    </sheetView>
  </sheetViews>
  <sheetFormatPr baseColWidth="10" defaultRowHeight="14.4" x14ac:dyDescent="0.3"/>
  <cols>
    <col min="1" max="1" width="4" customWidth="1"/>
    <col min="12" max="12" width="11.33203125" customWidth="1"/>
    <col min="13" max="13" width="11.5546875" hidden="1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INGRESO DE INFORMACIÓN</vt:lpstr>
      <vt:lpstr>DATOS PARA GRAFICO A OCT 2020</vt:lpstr>
      <vt:lpstr>GRAFICO</vt:lpstr>
      <vt:lpstr>GRAFICO!Área_de_impresión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2020-11-13T13:53:06Z</cp:lastPrinted>
  <dcterms:created xsi:type="dcterms:W3CDTF">2020-11-10T22:13:10Z</dcterms:created>
  <dcterms:modified xsi:type="dcterms:W3CDTF">2020-11-13T16:53:03Z</dcterms:modified>
</cp:coreProperties>
</file>